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сновные показатели" sheetId="1" r:id="rId4"/>
    <sheet state="visible" name="ФМ Остров" sheetId="2" r:id="rId5"/>
    <sheet state="visible" name="ФМ Отдел" sheetId="3" r:id="rId6"/>
    <sheet state="visible" name="ФМ Магазин" sheetId="4" r:id="rId7"/>
  </sheets>
  <definedNames/>
  <calcPr/>
</workbook>
</file>

<file path=xl/sharedStrings.xml><?xml version="1.0" encoding="utf-8"?>
<sst xmlns="http://schemas.openxmlformats.org/spreadsheetml/2006/main" count="274" uniqueCount="55">
  <si>
    <t>Основные показатели</t>
  </si>
  <si>
    <t>Остров</t>
  </si>
  <si>
    <t>Отдел</t>
  </si>
  <si>
    <t>Магазин</t>
  </si>
  <si>
    <t>Площадь помещения, м2</t>
  </si>
  <si>
    <t>Колличество сотрудников</t>
  </si>
  <si>
    <t>Ивестиции, без паушального взноса</t>
  </si>
  <si>
    <t>Ежемесячные доходы</t>
  </si>
  <si>
    <t>Прибыль в месяц</t>
  </si>
  <si>
    <t>Срок окупаемости, месяцев</t>
  </si>
  <si>
    <t>Рентабельность по чистой прибыли в месяц</t>
  </si>
  <si>
    <t>Доходность, годовых</t>
  </si>
  <si>
    <t>*цены указаны справочно и не является приложением к ДКК.</t>
  </si>
  <si>
    <t>Паушальный взнос</t>
  </si>
  <si>
    <t>Ремонты</t>
  </si>
  <si>
    <t>Гидрогелеевые пленки</t>
  </si>
  <si>
    <t>Услуги</t>
  </si>
  <si>
    <t>Аксессуары</t>
  </si>
  <si>
    <t>итого:</t>
  </si>
  <si>
    <t>Ежемесячные расходы</t>
  </si>
  <si>
    <t>Постоянные расходы</t>
  </si>
  <si>
    <t>Аренда</t>
  </si>
  <si>
    <t>Хозтовары + канцтовары</t>
  </si>
  <si>
    <t>Уборка</t>
  </si>
  <si>
    <t>Интернет</t>
  </si>
  <si>
    <t>Налоги ИП • страховые</t>
  </si>
  <si>
    <t>Налоги ИП (Патент)</t>
  </si>
  <si>
    <t>Переменные расходы</t>
  </si>
  <si>
    <t>Запчасти для ремонта</t>
  </si>
  <si>
    <t>Закупка аксессуаров</t>
  </si>
  <si>
    <t>Расходы на эквайринг</t>
  </si>
  <si>
    <t>Роялти</t>
  </si>
  <si>
    <t>Зарплатный фонд</t>
  </si>
  <si>
    <t>Прибыль и рентабельность</t>
  </si>
  <si>
    <t>Чистая прибыль</t>
  </si>
  <si>
    <t>Рентабельность</t>
  </si>
  <si>
    <t>Финансовая модель острова на примере ТЦ "Хороший выбор" 2025 г.</t>
  </si>
  <si>
    <t>Постоянные расходы, ₽/месяц</t>
  </si>
  <si>
    <t xml:space="preserve">Переменные расходы, % </t>
  </si>
  <si>
    <t>₽/месяц</t>
  </si>
  <si>
    <t>Доходы, ₽/месяц</t>
  </si>
  <si>
    <t>Запчасти для ремонта, % в конечной стоимости услуги</t>
  </si>
  <si>
    <t>Плёнки, % в конечной стоимости услуги</t>
  </si>
  <si>
    <t>Закупка аксессуаров, % в конечной стоимости товара</t>
  </si>
  <si>
    <t>Эквайринг, % от общего оборота</t>
  </si>
  <si>
    <t xml:space="preserve">Ремонты </t>
  </si>
  <si>
    <t>Роялти, % от общего оборота</t>
  </si>
  <si>
    <t>Зарплата двух сотрудников</t>
  </si>
  <si>
    <t>Сумма постоянных расходов</t>
  </si>
  <si>
    <t>Сумма переменных расходов</t>
  </si>
  <si>
    <t>Сумма доходов</t>
  </si>
  <si>
    <t>Итого чистая прибыль, ₽/месяц</t>
  </si>
  <si>
    <t>Финансовая модель отдела на примере ТЦ "Версаль" 2025 г.</t>
  </si>
  <si>
    <t>Зарплата трех сотрудников</t>
  </si>
  <si>
    <t>Финансовая модель магазина на примере ТРЦ "Сибирский Молл" 2025 г.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</si>
</sst>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-m"/>
    <numFmt numFmtId="165" formatCode="#,0[$ ₽]"/>
    <numFmt numFmtId="166" formatCode="0.0%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sz val="12.0"/>
      <color rgb="FFFFFFFF"/>
      <name val="Comfortaa"/>
    </font>
    <font/>
    <font>
      <color theme="1"/>
      <name val="Comfortaa"/>
    </font>
    <font>
      <sz val="10.0"/>
      <color rgb="FF000000"/>
      <name val="Comfortaa"/>
    </font>
    <font>
      <b/>
      <sz val="12.0"/>
      <color rgb="FFFFFFFF"/>
      <name val="Comfortaa"/>
    </font>
    <font>
      <b/>
      <sz val="12.0"/>
      <color rgb="FF000000"/>
      <name val="Comfortaa"/>
    </font>
    <font>
      <b/>
      <sz val="11.0"/>
      <color rgb="FF000000"/>
      <name val="Comfortaa"/>
    </font>
    <font>
      <color rgb="FF000000"/>
      <name val="Comfortaa"/>
    </font>
    <font>
      <b/>
      <sz val="10.0"/>
      <color rgb="FF000000"/>
      <name val="Comfortaa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3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4" fontId="4" numFmtId="0" xfId="0" applyAlignment="1" applyBorder="1" applyFill="1" applyFont="1">
      <alignment horizontal="center"/>
    </xf>
    <xf borderId="4" fillId="4" fontId="5" numFmtId="0" xfId="0" applyAlignment="1" applyBorder="1" applyFont="1">
      <alignment horizontal="center" readingOrder="0"/>
    </xf>
    <xf borderId="4" fillId="5" fontId="5" numFmtId="0" xfId="0" applyAlignment="1" applyBorder="1" applyFill="1" applyFont="1">
      <alignment horizontal="left" readingOrder="0"/>
    </xf>
    <xf borderId="4" fillId="6" fontId="4" numFmtId="0" xfId="0" applyAlignment="1" applyBorder="1" applyFill="1" applyFont="1">
      <alignment horizontal="center" readingOrder="0"/>
    </xf>
    <xf borderId="4" fillId="6" fontId="4" numFmtId="164" xfId="0" applyAlignment="1" applyBorder="1" applyFont="1" applyNumberFormat="1">
      <alignment horizontal="center" readingOrder="0"/>
    </xf>
    <xf borderId="4" fillId="6" fontId="4" numFmtId="165" xfId="0" applyAlignment="1" applyBorder="1" applyFont="1" applyNumberFormat="1">
      <alignment horizontal="center" readingOrder="0"/>
    </xf>
    <xf borderId="4" fillId="6" fontId="4" numFmtId="3" xfId="0" applyAlignment="1" applyBorder="1" applyFont="1" applyNumberFormat="1">
      <alignment horizontal="center"/>
    </xf>
    <xf borderId="4" fillId="6" fontId="4" numFmtId="9" xfId="0" applyAlignment="1" applyBorder="1" applyFont="1" applyNumberFormat="1">
      <alignment horizontal="center"/>
    </xf>
    <xf borderId="5" fillId="0" fontId="5" numFmtId="0" xfId="0" applyAlignment="1" applyBorder="1" applyFont="1">
      <alignment horizontal="left" readingOrder="0"/>
    </xf>
    <xf borderId="0" fillId="0" fontId="4" numFmtId="0" xfId="0" applyFont="1"/>
    <xf borderId="4" fillId="3" fontId="2" numFmtId="0" xfId="0" applyAlignment="1" applyBorder="1" applyFont="1">
      <alignment horizontal="left" readingOrder="0"/>
    </xf>
    <xf borderId="1" fillId="3" fontId="2" numFmtId="165" xfId="0" applyAlignment="1" applyBorder="1" applyFont="1" applyNumberFormat="1">
      <alignment horizontal="center" readingOrder="0"/>
    </xf>
    <xf borderId="4" fillId="7" fontId="1" numFmtId="0" xfId="0" applyAlignment="1" applyBorder="1" applyFill="1" applyFont="1">
      <alignment horizontal="center"/>
    </xf>
    <xf borderId="4" fillId="7" fontId="5" numFmtId="0" xfId="0" applyAlignment="1" applyBorder="1" applyFont="1">
      <alignment horizontal="center" readingOrder="0"/>
    </xf>
    <xf borderId="4" fillId="3" fontId="2" numFmtId="165" xfId="0" applyAlignment="1" applyBorder="1" applyFont="1" applyNumberFormat="1">
      <alignment horizontal="center" readingOrder="0"/>
    </xf>
    <xf borderId="4" fillId="4" fontId="5" numFmtId="0" xfId="0" applyAlignment="1" applyBorder="1" applyFont="1">
      <alignment horizontal="left" readingOrder="0"/>
    </xf>
    <xf borderId="4" fillId="4" fontId="4" numFmtId="165" xfId="0" applyAlignment="1" applyBorder="1" applyFont="1" applyNumberFormat="1">
      <alignment horizontal="center" readingOrder="0"/>
    </xf>
    <xf borderId="4" fillId="4" fontId="1" numFmtId="0" xfId="0" applyAlignment="1" applyBorder="1" applyFont="1">
      <alignment horizontal="center"/>
    </xf>
    <xf borderId="4" fillId="6" fontId="1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shrinkToFit="0" vertical="bottom" wrapText="0"/>
    </xf>
    <xf borderId="2" fillId="3" fontId="6" numFmtId="0" xfId="0" applyAlignment="1" applyBorder="1" applyFont="1">
      <alignment horizontal="center" readingOrder="0" shrinkToFit="0" vertical="bottom" wrapText="0"/>
    </xf>
    <xf borderId="3" fillId="3" fontId="6" numFmtId="0" xfId="0" applyAlignment="1" applyBorder="1" applyFont="1">
      <alignment horizontal="center" readingOrder="0" shrinkToFit="0" vertical="bottom" wrapText="0"/>
    </xf>
    <xf borderId="1" fillId="4" fontId="7" numFmtId="0" xfId="0" applyAlignment="1" applyBorder="1" applyFont="1">
      <alignment readingOrder="0" shrinkToFit="0" vertical="bottom" wrapText="0"/>
    </xf>
    <xf borderId="1" fillId="4" fontId="8" numFmtId="0" xfId="0" applyAlignment="1" applyBorder="1" applyFont="1">
      <alignment readingOrder="0" shrinkToFit="0" vertical="bottom" wrapText="0"/>
    </xf>
    <xf borderId="4" fillId="4" fontId="8" numFmtId="0" xfId="0" applyAlignment="1" applyBorder="1" applyFont="1">
      <alignment readingOrder="0" shrinkToFit="0" vertical="bottom" wrapText="0"/>
    </xf>
    <xf borderId="4" fillId="5" fontId="9" numFmtId="0" xfId="0" applyAlignment="1" applyBorder="1" applyFont="1">
      <alignment readingOrder="0" vertical="bottom"/>
    </xf>
    <xf borderId="4" fillId="6" fontId="9" numFmtId="165" xfId="0" applyAlignment="1" applyBorder="1" applyFont="1" applyNumberFormat="1">
      <alignment horizontal="right" readingOrder="0" shrinkToFit="0" wrapText="0"/>
    </xf>
    <xf borderId="4" fillId="6" fontId="9" numFmtId="166" xfId="0" applyAlignment="1" applyBorder="1" applyFont="1" applyNumberFormat="1">
      <alignment horizontal="right" readingOrder="0" shrinkToFit="0" vertical="bottom" wrapText="0"/>
    </xf>
    <xf borderId="4" fillId="6" fontId="9" numFmtId="165" xfId="0" applyAlignment="1" applyBorder="1" applyFont="1" applyNumberFormat="1">
      <alignment horizontal="right" readingOrder="0" shrinkToFit="0" vertical="bottom" wrapText="0"/>
    </xf>
    <xf borderId="4" fillId="5" fontId="4" numFmtId="0" xfId="0" applyAlignment="1" applyBorder="1" applyFont="1">
      <alignment readingOrder="0"/>
    </xf>
    <xf borderId="4" fillId="6" fontId="4" numFmtId="165" xfId="0" applyAlignment="1" applyBorder="1" applyFont="1" applyNumberFormat="1">
      <alignment readingOrder="0"/>
    </xf>
    <xf borderId="1" fillId="4" fontId="10" numFmtId="0" xfId="0" applyAlignment="1" applyBorder="1" applyFont="1">
      <alignment readingOrder="0" shrinkToFit="0" vertical="bottom" wrapText="0"/>
    </xf>
    <xf borderId="4" fillId="8" fontId="10" numFmtId="165" xfId="0" applyAlignment="1" applyBorder="1" applyFill="1" applyFont="1" applyNumberFormat="1">
      <alignment readingOrder="0" shrinkToFit="0" vertical="bottom" wrapText="0"/>
    </xf>
    <xf borderId="3" fillId="4" fontId="10" numFmtId="165" xfId="0" applyAlignment="1" applyBorder="1" applyFont="1" applyNumberFormat="1">
      <alignment readingOrder="0" shrinkToFit="0" vertical="bottom" wrapText="0"/>
    </xf>
    <xf borderId="3" fillId="8" fontId="10" numFmtId="165" xfId="0" applyAlignment="1" applyBorder="1" applyFont="1" applyNumberFormat="1">
      <alignment readingOrder="0" shrinkToFit="0" vertical="bottom" wrapText="0"/>
    </xf>
    <xf borderId="1" fillId="3" fontId="6" numFmtId="0" xfId="0" applyAlignment="1" applyBorder="1" applyFont="1">
      <alignment horizontal="right" readingOrder="0" shrinkToFit="0" vertical="bottom" wrapText="0"/>
    </xf>
    <xf borderId="2" fillId="3" fontId="6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1704975</xdr:colOff>
      <xdr:row>0</xdr:row>
      <xdr:rowOff>142875</xdr:rowOff>
    </xdr:from>
    <xdr:ext cx="4010025" cy="10287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75"/>
    <col customWidth="1" min="2" max="4" width="18.88"/>
  </cols>
  <sheetData>
    <row r="1" ht="73.5" customHeight="1">
      <c r="A1" s="1"/>
    </row>
    <row r="4">
      <c r="A4" s="2" t="s">
        <v>0</v>
      </c>
      <c r="B4" s="3"/>
      <c r="C4" s="3"/>
      <c r="D4" s="4"/>
    </row>
    <row r="5">
      <c r="A5" s="5"/>
      <c r="B5" s="6" t="s">
        <v>1</v>
      </c>
      <c r="C5" s="6" t="s">
        <v>2</v>
      </c>
      <c r="D5" s="6" t="s">
        <v>3</v>
      </c>
    </row>
    <row r="6">
      <c r="A6" s="7" t="s">
        <v>4</v>
      </c>
      <c r="B6" s="8">
        <v>10.0</v>
      </c>
      <c r="C6" s="8">
        <v>20.0</v>
      </c>
      <c r="D6" s="8">
        <v>40.0</v>
      </c>
    </row>
    <row r="7">
      <c r="A7" s="7" t="s">
        <v>5</v>
      </c>
      <c r="B7" s="9">
        <v>45689.0</v>
      </c>
      <c r="C7" s="9">
        <v>45718.0</v>
      </c>
      <c r="D7" s="9">
        <v>45718.0</v>
      </c>
    </row>
    <row r="8">
      <c r="A8" s="7" t="s">
        <v>6</v>
      </c>
      <c r="B8" s="10">
        <v>450000.0</v>
      </c>
      <c r="C8" s="10">
        <v>550000.0</v>
      </c>
      <c r="D8" s="10">
        <v>1130000.0</v>
      </c>
    </row>
    <row r="9">
      <c r="A9" s="7" t="s">
        <v>7</v>
      </c>
      <c r="B9" s="10">
        <v>329250.0</v>
      </c>
      <c r="C9" s="10">
        <v>1102950.0</v>
      </c>
      <c r="D9" s="10">
        <v>1068890.0</v>
      </c>
    </row>
    <row r="10">
      <c r="A10" s="7" t="s">
        <v>8</v>
      </c>
      <c r="B10" s="10">
        <v>224405.0</v>
      </c>
      <c r="C10" s="10">
        <f t="shared" ref="C10:D10" si="1">C24-C42</f>
        <v>345732</v>
      </c>
      <c r="D10" s="10">
        <f t="shared" si="1"/>
        <v>306862</v>
      </c>
    </row>
    <row r="11">
      <c r="A11" s="7" t="s">
        <v>9</v>
      </c>
      <c r="B11" s="11">
        <f t="shared" ref="B11:D11" si="2">(B8+B16)/B10</f>
        <v>3.564982955</v>
      </c>
      <c r="C11" s="11">
        <f t="shared" si="2"/>
        <v>1.590827577</v>
      </c>
      <c r="D11" s="11">
        <f t="shared" si="2"/>
        <v>3.682437056</v>
      </c>
    </row>
    <row r="12">
      <c r="A12" s="7" t="s">
        <v>10</v>
      </c>
      <c r="B12" s="12">
        <f t="shared" ref="B12:D12" si="3">B10/B9</f>
        <v>0.681564161</v>
      </c>
      <c r="C12" s="12">
        <f t="shared" si="3"/>
        <v>0.3134611723</v>
      </c>
      <c r="D12" s="12">
        <f t="shared" si="3"/>
        <v>0.2870847328</v>
      </c>
    </row>
    <row r="13">
      <c r="A13" s="7" t="s">
        <v>11</v>
      </c>
      <c r="B13" s="12">
        <f>B10*12/(B8+B16)</f>
        <v>3.366075</v>
      </c>
      <c r="C13" s="12">
        <f>C10*12/(C8+B16)</f>
        <v>4.60976</v>
      </c>
      <c r="D13" s="12">
        <f>D10*12/(D8+B16)</f>
        <v>2.48807027</v>
      </c>
    </row>
    <row r="14">
      <c r="A14" s="13" t="s">
        <v>12</v>
      </c>
      <c r="B14" s="14"/>
      <c r="C14" s="14"/>
      <c r="D14" s="14"/>
    </row>
    <row r="16">
      <c r="A16" s="15" t="s">
        <v>13</v>
      </c>
      <c r="B16" s="16">
        <v>350000.0</v>
      </c>
      <c r="C16" s="3"/>
      <c r="D16" s="4"/>
    </row>
    <row r="18">
      <c r="A18" s="2" t="s">
        <v>7</v>
      </c>
      <c r="B18" s="3"/>
      <c r="C18" s="3"/>
      <c r="D18" s="4"/>
    </row>
    <row r="19">
      <c r="A19" s="17"/>
      <c r="B19" s="18" t="s">
        <v>1</v>
      </c>
      <c r="C19" s="18" t="s">
        <v>2</v>
      </c>
      <c r="D19" s="18" t="s">
        <v>3</v>
      </c>
    </row>
    <row r="20">
      <c r="A20" s="7" t="s">
        <v>14</v>
      </c>
      <c r="B20" s="10">
        <v>582250.0</v>
      </c>
      <c r="C20" s="10">
        <v>951300.0</v>
      </c>
      <c r="D20" s="10">
        <v>737050.0</v>
      </c>
    </row>
    <row r="21">
      <c r="A21" s="7" t="s">
        <v>15</v>
      </c>
      <c r="B21" s="10">
        <v>75350.0</v>
      </c>
      <c r="C21" s="10">
        <v>93100.0</v>
      </c>
      <c r="D21" s="10">
        <v>134250.0</v>
      </c>
    </row>
    <row r="22">
      <c r="A22" s="7" t="s">
        <v>16</v>
      </c>
      <c r="B22" s="10">
        <v>11300.0</v>
      </c>
      <c r="C22" s="10">
        <v>25300.0</v>
      </c>
      <c r="D22" s="10">
        <v>9540.0</v>
      </c>
    </row>
    <row r="23">
      <c r="A23" s="7" t="s">
        <v>17</v>
      </c>
      <c r="B23" s="10">
        <v>5650.0</v>
      </c>
      <c r="C23" s="10">
        <v>33250.0</v>
      </c>
      <c r="D23" s="10">
        <v>188050.0</v>
      </c>
    </row>
    <row r="24">
      <c r="A24" s="15" t="s">
        <v>18</v>
      </c>
      <c r="B24" s="19">
        <f t="shared" ref="B24:D24" si="4">SUM(B20:B23)</f>
        <v>674550</v>
      </c>
      <c r="C24" s="19">
        <f t="shared" si="4"/>
        <v>1102950</v>
      </c>
      <c r="D24" s="19">
        <f t="shared" si="4"/>
        <v>1068890</v>
      </c>
    </row>
    <row r="26">
      <c r="A26" s="2" t="s">
        <v>19</v>
      </c>
      <c r="B26" s="3"/>
      <c r="C26" s="3"/>
      <c r="D26" s="4"/>
    </row>
    <row r="27">
      <c r="A27" s="17"/>
      <c r="B27" s="18" t="s">
        <v>1</v>
      </c>
      <c r="C27" s="18" t="s">
        <v>2</v>
      </c>
      <c r="D27" s="18" t="s">
        <v>3</v>
      </c>
    </row>
    <row r="28">
      <c r="A28" s="20" t="s">
        <v>20</v>
      </c>
      <c r="B28" s="21"/>
      <c r="C28" s="21"/>
      <c r="D28" s="21"/>
    </row>
    <row r="29">
      <c r="A29" s="7" t="s">
        <v>21</v>
      </c>
      <c r="B29" s="10">
        <v>35000.0</v>
      </c>
      <c r="C29" s="10">
        <v>75000.0</v>
      </c>
      <c r="D29" s="10">
        <v>126000.0</v>
      </c>
    </row>
    <row r="30">
      <c r="A30" s="7" t="s">
        <v>22</v>
      </c>
      <c r="B30" s="10">
        <v>1000.0</v>
      </c>
      <c r="C30" s="10">
        <v>1000.0</v>
      </c>
      <c r="D30" s="10">
        <v>1000.0</v>
      </c>
    </row>
    <row r="31">
      <c r="A31" s="7" t="s">
        <v>23</v>
      </c>
      <c r="B31" s="10">
        <v>1500.0</v>
      </c>
      <c r="C31" s="10">
        <v>1500.0</v>
      </c>
      <c r="D31" s="10">
        <v>1500.0</v>
      </c>
    </row>
    <row r="32">
      <c r="A32" s="7" t="s">
        <v>24</v>
      </c>
      <c r="B32" s="10">
        <v>1500.0</v>
      </c>
      <c r="C32" s="10">
        <v>1500.0</v>
      </c>
      <c r="D32" s="10">
        <v>1500.0</v>
      </c>
    </row>
    <row r="33">
      <c r="A33" s="7" t="s">
        <v>25</v>
      </c>
      <c r="B33" s="10">
        <v>3407.0</v>
      </c>
      <c r="C33" s="10">
        <v>3407.0</v>
      </c>
      <c r="D33" s="10">
        <v>3407.0</v>
      </c>
    </row>
    <row r="34">
      <c r="A34" s="7" t="s">
        <v>26</v>
      </c>
      <c r="B34" s="10">
        <v>1500.0</v>
      </c>
      <c r="C34" s="10">
        <v>1500.0</v>
      </c>
      <c r="D34" s="10">
        <v>1500.0</v>
      </c>
    </row>
    <row r="35">
      <c r="A35" s="20" t="s">
        <v>27</v>
      </c>
      <c r="B35" s="21"/>
      <c r="C35" s="22"/>
      <c r="D35" s="22"/>
    </row>
    <row r="36">
      <c r="A36" s="7" t="s">
        <v>28</v>
      </c>
      <c r="B36" s="10">
        <v>215433.0</v>
      </c>
      <c r="C36" s="10">
        <v>351981.0</v>
      </c>
      <c r="D36" s="10">
        <v>272709.0</v>
      </c>
    </row>
    <row r="37">
      <c r="A37" s="7" t="s">
        <v>15</v>
      </c>
      <c r="B37" s="10">
        <v>10549.0</v>
      </c>
      <c r="C37" s="10">
        <v>13034.0</v>
      </c>
      <c r="D37" s="10">
        <v>18795.0</v>
      </c>
    </row>
    <row r="38">
      <c r="A38" s="7" t="s">
        <v>29</v>
      </c>
      <c r="B38" s="10">
        <v>1413.0</v>
      </c>
      <c r="C38" s="10">
        <v>8313.0</v>
      </c>
      <c r="D38" s="10">
        <v>47013.0</v>
      </c>
    </row>
    <row r="39">
      <c r="A39" s="7" t="s">
        <v>30</v>
      </c>
      <c r="B39" s="10">
        <v>3461.0</v>
      </c>
      <c r="C39" s="10">
        <v>13216.0</v>
      </c>
      <c r="D39" s="10">
        <v>10693.0</v>
      </c>
    </row>
    <row r="40">
      <c r="A40" s="7" t="s">
        <v>31</v>
      </c>
      <c r="B40" s="10">
        <v>67455.0</v>
      </c>
      <c r="C40" s="10">
        <v>110295.0</v>
      </c>
      <c r="D40" s="10">
        <v>106889.0</v>
      </c>
    </row>
    <row r="41">
      <c r="A41" s="7" t="s">
        <v>32</v>
      </c>
      <c r="B41" s="10">
        <v>107928.0</v>
      </c>
      <c r="C41" s="10">
        <v>176472.0</v>
      </c>
      <c r="D41" s="10">
        <v>171022.0</v>
      </c>
    </row>
    <row r="42">
      <c r="A42" s="15" t="s">
        <v>18</v>
      </c>
      <c r="B42" s="19">
        <f t="shared" ref="B42:D42" si="5">SUM(B29:B41)</f>
        <v>450146</v>
      </c>
      <c r="C42" s="19">
        <f t="shared" si="5"/>
        <v>757218</v>
      </c>
      <c r="D42" s="19">
        <f t="shared" si="5"/>
        <v>762028</v>
      </c>
    </row>
    <row r="44">
      <c r="A44" s="2" t="s">
        <v>33</v>
      </c>
      <c r="B44" s="3"/>
      <c r="C44" s="3"/>
      <c r="D44" s="4"/>
    </row>
    <row r="45">
      <c r="A45" s="22"/>
      <c r="B45" s="6" t="s">
        <v>1</v>
      </c>
      <c r="C45" s="6" t="s">
        <v>2</v>
      </c>
      <c r="D45" s="6" t="s">
        <v>3</v>
      </c>
    </row>
    <row r="46">
      <c r="A46" s="7" t="s">
        <v>34</v>
      </c>
      <c r="B46" s="10">
        <f t="shared" ref="B46:D46" si="6">B24-B42</f>
        <v>224404</v>
      </c>
      <c r="C46" s="10">
        <f t="shared" si="6"/>
        <v>345732</v>
      </c>
      <c r="D46" s="10">
        <f t="shared" si="6"/>
        <v>306862</v>
      </c>
    </row>
    <row r="47">
      <c r="A47" s="7" t="s">
        <v>35</v>
      </c>
      <c r="B47" s="12">
        <f t="shared" ref="B47:D47" si="7">B10/B9</f>
        <v>0.681564161</v>
      </c>
      <c r="C47" s="12">
        <f t="shared" si="7"/>
        <v>0.3134611723</v>
      </c>
      <c r="D47" s="12">
        <f t="shared" si="7"/>
        <v>0.2870847328</v>
      </c>
    </row>
    <row r="48">
      <c r="A48" s="7" t="s">
        <v>9</v>
      </c>
      <c r="B48" s="23">
        <v>4.0</v>
      </c>
      <c r="C48" s="23">
        <v>2.0</v>
      </c>
      <c r="D48" s="23">
        <v>4.0</v>
      </c>
    </row>
  </sheetData>
  <mergeCells count="6">
    <mergeCell ref="A1:D3"/>
    <mergeCell ref="A4:D4"/>
    <mergeCell ref="B16:D16"/>
    <mergeCell ref="A18:D18"/>
    <mergeCell ref="A26:D26"/>
    <mergeCell ref="A44:D4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75"/>
    <col customWidth="1" min="2" max="2" width="11.88"/>
    <col customWidth="1" min="3" max="3" width="53.63"/>
    <col customWidth="1" min="4" max="4" width="7.38"/>
    <col customWidth="1" min="5" max="5" width="12.38"/>
    <col customWidth="1" min="6" max="6" width="22.0"/>
    <col hidden="1" min="8" max="27" width="12.63"/>
  </cols>
  <sheetData>
    <row r="1">
      <c r="A1" s="24" t="s">
        <v>36</v>
      </c>
      <c r="B1" s="3"/>
      <c r="C1" s="3"/>
      <c r="D1" s="3"/>
      <c r="E1" s="3"/>
      <c r="F1" s="3"/>
      <c r="G1" s="3"/>
      <c r="H1" s="25"/>
      <c r="I1" s="25"/>
      <c r="J1" s="25"/>
      <c r="K1" s="25"/>
      <c r="L1" s="25"/>
      <c r="M1" s="25"/>
      <c r="N1" s="25"/>
      <c r="O1" s="26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>
      <c r="A2" s="27" t="s">
        <v>37</v>
      </c>
      <c r="B2" s="4"/>
      <c r="C2" s="28" t="s">
        <v>38</v>
      </c>
      <c r="D2" s="4"/>
      <c r="E2" s="29" t="s">
        <v>39</v>
      </c>
      <c r="F2" s="28" t="s">
        <v>40</v>
      </c>
      <c r="G2" s="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30" t="s">
        <v>21</v>
      </c>
      <c r="B3" s="31">
        <v>35000.0</v>
      </c>
      <c r="C3" s="30" t="s">
        <v>41</v>
      </c>
      <c r="D3" s="32">
        <v>0.37</v>
      </c>
      <c r="E3" s="33">
        <f>G6/100*37</f>
        <v>215432.5</v>
      </c>
      <c r="F3" s="34" t="s">
        <v>16</v>
      </c>
      <c r="G3" s="35">
        <v>11300.0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>
      <c r="A4" s="30" t="s">
        <v>22</v>
      </c>
      <c r="B4" s="33">
        <v>1000.0</v>
      </c>
      <c r="C4" s="30" t="s">
        <v>42</v>
      </c>
      <c r="D4" s="32">
        <v>0.14</v>
      </c>
      <c r="E4" s="33">
        <f>G4/100*14</f>
        <v>10549</v>
      </c>
      <c r="F4" s="34" t="s">
        <v>15</v>
      </c>
      <c r="G4" s="35">
        <v>75350.0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>
      <c r="A5" s="30" t="s">
        <v>23</v>
      </c>
      <c r="B5" s="33">
        <v>1500.0</v>
      </c>
      <c r="C5" s="30" t="s">
        <v>43</v>
      </c>
      <c r="D5" s="32">
        <v>0.25</v>
      </c>
      <c r="E5" s="33">
        <f>G5/100*25</f>
        <v>1412.5</v>
      </c>
      <c r="F5" s="34" t="s">
        <v>17</v>
      </c>
      <c r="G5" s="35">
        <v>5650.0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>
      <c r="A6" s="30" t="s">
        <v>24</v>
      </c>
      <c r="B6" s="33">
        <v>1500.0</v>
      </c>
      <c r="C6" s="30" t="s">
        <v>44</v>
      </c>
      <c r="D6" s="32">
        <v>0.012</v>
      </c>
      <c r="E6" s="33">
        <v>3461.0</v>
      </c>
      <c r="F6" s="34" t="s">
        <v>45</v>
      </c>
      <c r="G6" s="35">
        <v>582250.0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30" t="s">
        <v>25</v>
      </c>
      <c r="B7" s="33">
        <v>3407.0</v>
      </c>
      <c r="C7" s="30" t="s">
        <v>46</v>
      </c>
      <c r="D7" s="32">
        <v>0.1</v>
      </c>
      <c r="E7" s="33">
        <f>G9/100*10</f>
        <v>67455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30" t="s">
        <v>26</v>
      </c>
      <c r="B8" s="33">
        <v>1500.0</v>
      </c>
      <c r="C8" s="30" t="s">
        <v>47</v>
      </c>
      <c r="D8" s="32">
        <v>0.16</v>
      </c>
      <c r="E8" s="33">
        <f>G9/100*16</f>
        <v>107928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36" t="s">
        <v>48</v>
      </c>
      <c r="B9" s="37">
        <f>SUM(B3:B8)</f>
        <v>43907</v>
      </c>
      <c r="C9" s="36" t="s">
        <v>49</v>
      </c>
      <c r="D9" s="38"/>
      <c r="E9" s="39">
        <f>SUM(E3:E8)</f>
        <v>406238</v>
      </c>
      <c r="F9" s="36" t="s">
        <v>50</v>
      </c>
      <c r="G9" s="37">
        <f>SUM(G3:G8)</f>
        <v>674550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>
      <c r="A10" s="40" t="s">
        <v>51</v>
      </c>
      <c r="B10" s="3"/>
      <c r="C10" s="3"/>
      <c r="D10" s="3"/>
      <c r="E10" s="3"/>
      <c r="F10" s="4"/>
      <c r="G10" s="41">
        <f>G9-E9-B9</f>
        <v>224405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>
      <c r="A12" s="24" t="s">
        <v>36</v>
      </c>
      <c r="B12" s="3"/>
      <c r="C12" s="3"/>
      <c r="D12" s="3"/>
      <c r="E12" s="3"/>
      <c r="F12" s="3"/>
      <c r="G12" s="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>
      <c r="A13" s="27" t="s">
        <v>37</v>
      </c>
      <c r="B13" s="4"/>
      <c r="C13" s="28" t="s">
        <v>38</v>
      </c>
      <c r="D13" s="4"/>
      <c r="E13" s="29" t="s">
        <v>39</v>
      </c>
      <c r="F13" s="28" t="s">
        <v>40</v>
      </c>
      <c r="G13" s="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>
      <c r="A14" s="30" t="s">
        <v>21</v>
      </c>
      <c r="B14" s="31">
        <v>35000.0</v>
      </c>
      <c r="C14" s="30" t="s">
        <v>41</v>
      </c>
      <c r="D14" s="32">
        <v>0.37</v>
      </c>
      <c r="E14" s="33">
        <f>G17/100*37</f>
        <v>224490.1</v>
      </c>
      <c r="F14" s="34" t="s">
        <v>16</v>
      </c>
      <c r="G14" s="35">
        <v>10800.0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>
      <c r="A15" s="30" t="s">
        <v>22</v>
      </c>
      <c r="B15" s="33">
        <v>1000.0</v>
      </c>
      <c r="C15" s="30" t="s">
        <v>42</v>
      </c>
      <c r="D15" s="32">
        <v>0.14</v>
      </c>
      <c r="E15" s="33">
        <f>G15/100*14</f>
        <v>7315</v>
      </c>
      <c r="F15" s="34" t="s">
        <v>15</v>
      </c>
      <c r="G15" s="35">
        <v>52250.0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>
      <c r="A16" s="30" t="s">
        <v>23</v>
      </c>
      <c r="B16" s="33">
        <v>1500.0</v>
      </c>
      <c r="C16" s="30" t="s">
        <v>43</v>
      </c>
      <c r="D16" s="32">
        <v>0.25</v>
      </c>
      <c r="E16" s="33">
        <f>G16/100*25</f>
        <v>620</v>
      </c>
      <c r="F16" s="34" t="s">
        <v>17</v>
      </c>
      <c r="G16" s="35">
        <v>2480.0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>
      <c r="A17" s="30" t="s">
        <v>24</v>
      </c>
      <c r="B17" s="33">
        <v>1500.0</v>
      </c>
      <c r="C17" s="30" t="s">
        <v>44</v>
      </c>
      <c r="D17" s="32">
        <v>0.012</v>
      </c>
      <c r="E17" s="33">
        <v>3461.0</v>
      </c>
      <c r="F17" s="34" t="s">
        <v>45</v>
      </c>
      <c r="G17" s="35">
        <v>606730.0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>
      <c r="A18" s="30" t="s">
        <v>25</v>
      </c>
      <c r="B18" s="33">
        <v>3407.0</v>
      </c>
      <c r="C18" s="30" t="s">
        <v>46</v>
      </c>
      <c r="D18" s="32">
        <v>0.1</v>
      </c>
      <c r="E18" s="33">
        <f>G20/100*10</f>
        <v>67226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>
      <c r="A19" s="30" t="s">
        <v>26</v>
      </c>
      <c r="B19" s="33">
        <v>1500.0</v>
      </c>
      <c r="C19" s="30" t="s">
        <v>47</v>
      </c>
      <c r="D19" s="32">
        <v>0.16</v>
      </c>
      <c r="E19" s="33">
        <f>G20/100*16</f>
        <v>107561.6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>
      <c r="A20" s="36" t="s">
        <v>48</v>
      </c>
      <c r="B20" s="37">
        <f>SUM(B14:B19)</f>
        <v>43907</v>
      </c>
      <c r="C20" s="36" t="s">
        <v>49</v>
      </c>
      <c r="D20" s="38"/>
      <c r="E20" s="39">
        <f>SUM(E14:E19)</f>
        <v>410673.7</v>
      </c>
      <c r="F20" s="36" t="s">
        <v>50</v>
      </c>
      <c r="G20" s="37">
        <f>SUM(G14:G19)</f>
        <v>672260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>
      <c r="A21" s="40" t="s">
        <v>51</v>
      </c>
      <c r="B21" s="3"/>
      <c r="C21" s="3"/>
      <c r="D21" s="3"/>
      <c r="E21" s="3"/>
      <c r="F21" s="4"/>
      <c r="G21" s="41">
        <f>G20-E20-B20</f>
        <v>217679.3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>
      <c r="A23" s="24" t="s">
        <v>36</v>
      </c>
      <c r="B23" s="3"/>
      <c r="C23" s="3"/>
      <c r="D23" s="3"/>
      <c r="E23" s="3"/>
      <c r="F23" s="3"/>
      <c r="G23" s="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>
      <c r="A24" s="27" t="s">
        <v>37</v>
      </c>
      <c r="B24" s="4"/>
      <c r="C24" s="28" t="s">
        <v>38</v>
      </c>
      <c r="D24" s="4"/>
      <c r="E24" s="29" t="s">
        <v>39</v>
      </c>
      <c r="F24" s="28" t="s">
        <v>40</v>
      </c>
      <c r="G24" s="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>
      <c r="A25" s="30" t="s">
        <v>21</v>
      </c>
      <c r="B25" s="31">
        <v>35000.0</v>
      </c>
      <c r="C25" s="30" t="s">
        <v>41</v>
      </c>
      <c r="D25" s="32">
        <v>0.37</v>
      </c>
      <c r="E25" s="33">
        <f>G28/100*37</f>
        <v>171791</v>
      </c>
      <c r="F25" s="34" t="s">
        <v>16</v>
      </c>
      <c r="G25" s="35">
        <v>10700.0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>
      <c r="A26" s="30" t="s">
        <v>22</v>
      </c>
      <c r="B26" s="33">
        <v>1000.0</v>
      </c>
      <c r="C26" s="30" t="s">
        <v>42</v>
      </c>
      <c r="D26" s="32">
        <v>0.14</v>
      </c>
      <c r="E26" s="33">
        <f>G26/100*14</f>
        <v>11102</v>
      </c>
      <c r="F26" s="34" t="s">
        <v>15</v>
      </c>
      <c r="G26" s="35">
        <v>79300.0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>
      <c r="A27" s="30" t="s">
        <v>23</v>
      </c>
      <c r="B27" s="33">
        <v>1500.0</v>
      </c>
      <c r="C27" s="30" t="s">
        <v>43</v>
      </c>
      <c r="D27" s="32">
        <v>0.25</v>
      </c>
      <c r="E27" s="33">
        <f>G27/100*25</f>
        <v>3120.25</v>
      </c>
      <c r="F27" s="34" t="s">
        <v>17</v>
      </c>
      <c r="G27" s="35">
        <v>12481.0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>
      <c r="A28" s="30" t="s">
        <v>24</v>
      </c>
      <c r="B28" s="33">
        <v>1500.0</v>
      </c>
      <c r="C28" s="30" t="s">
        <v>44</v>
      </c>
      <c r="D28" s="32">
        <v>0.012</v>
      </c>
      <c r="E28" s="33">
        <v>3461.0</v>
      </c>
      <c r="F28" s="34" t="s">
        <v>45</v>
      </c>
      <c r="G28" s="35">
        <v>464300.0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>
      <c r="A29" s="30" t="s">
        <v>25</v>
      </c>
      <c r="B29" s="33">
        <v>3407.0</v>
      </c>
      <c r="C29" s="30" t="s">
        <v>46</v>
      </c>
      <c r="D29" s="32">
        <v>0.1</v>
      </c>
      <c r="E29" s="33">
        <f>G31/100*10</f>
        <v>56678.1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>
      <c r="A30" s="30" t="s">
        <v>26</v>
      </c>
      <c r="B30" s="33">
        <v>1500.0</v>
      </c>
      <c r="C30" s="30" t="s">
        <v>47</v>
      </c>
      <c r="D30" s="32">
        <v>0.16</v>
      </c>
      <c r="E30" s="33">
        <f>G31/100*16</f>
        <v>90684.96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>
      <c r="A31" s="36" t="s">
        <v>48</v>
      </c>
      <c r="B31" s="37">
        <f>SUM(B25:B30)</f>
        <v>43907</v>
      </c>
      <c r="C31" s="36" t="s">
        <v>49</v>
      </c>
      <c r="D31" s="38"/>
      <c r="E31" s="39">
        <f>SUM(E25:E30)</f>
        <v>336837.31</v>
      </c>
      <c r="F31" s="36" t="s">
        <v>50</v>
      </c>
      <c r="G31" s="37">
        <f>SUM(G25:G30)</f>
        <v>566781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>
      <c r="A32" s="40" t="s">
        <v>51</v>
      </c>
      <c r="B32" s="3"/>
      <c r="C32" s="3"/>
      <c r="D32" s="3"/>
      <c r="E32" s="3"/>
      <c r="F32" s="4"/>
      <c r="G32" s="41">
        <f>G31-E31-B31</f>
        <v>186036.69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</sheetData>
  <mergeCells count="15">
    <mergeCell ref="C13:D13"/>
    <mergeCell ref="F13:G13"/>
    <mergeCell ref="A21:F21"/>
    <mergeCell ref="A23:G23"/>
    <mergeCell ref="A24:B24"/>
    <mergeCell ref="C24:D24"/>
    <mergeCell ref="F24:G24"/>
    <mergeCell ref="A32:F32"/>
    <mergeCell ref="A1:G1"/>
    <mergeCell ref="A2:B2"/>
    <mergeCell ref="C2:D2"/>
    <mergeCell ref="F2:G2"/>
    <mergeCell ref="A10:F10"/>
    <mergeCell ref="A12:G12"/>
    <mergeCell ref="A13:B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75"/>
    <col customWidth="1" min="2" max="2" width="11.88"/>
    <col customWidth="1" min="3" max="3" width="53.63"/>
    <col customWidth="1" min="4" max="4" width="7.38"/>
    <col customWidth="1" min="5" max="5" width="12.38"/>
    <col customWidth="1" min="6" max="6" width="22.0"/>
    <col hidden="1" min="8" max="27" width="12.63"/>
  </cols>
  <sheetData>
    <row r="1">
      <c r="A1" s="24" t="s">
        <v>52</v>
      </c>
      <c r="B1" s="3"/>
      <c r="C1" s="3"/>
      <c r="D1" s="3"/>
      <c r="E1" s="3"/>
      <c r="F1" s="3"/>
      <c r="G1" s="3"/>
      <c r="H1" s="25"/>
      <c r="I1" s="25"/>
      <c r="J1" s="25"/>
      <c r="K1" s="25"/>
      <c r="L1" s="25"/>
      <c r="M1" s="25"/>
      <c r="N1" s="25"/>
      <c r="O1" s="26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>
      <c r="A2" s="27" t="s">
        <v>37</v>
      </c>
      <c r="B2" s="4"/>
      <c r="C2" s="28" t="s">
        <v>38</v>
      </c>
      <c r="D2" s="4"/>
      <c r="E2" s="29" t="s">
        <v>39</v>
      </c>
      <c r="F2" s="28" t="s">
        <v>40</v>
      </c>
      <c r="G2" s="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30" t="s">
        <v>21</v>
      </c>
      <c r="B3" s="31">
        <v>75000.0</v>
      </c>
      <c r="C3" s="30" t="s">
        <v>41</v>
      </c>
      <c r="D3" s="32">
        <v>0.37</v>
      </c>
      <c r="E3" s="33">
        <f>G6/100*37</f>
        <v>350723</v>
      </c>
      <c r="F3" s="34" t="s">
        <v>16</v>
      </c>
      <c r="G3" s="35">
        <v>19090.0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>
      <c r="A4" s="30" t="s">
        <v>22</v>
      </c>
      <c r="B4" s="33">
        <v>1000.0</v>
      </c>
      <c r="C4" s="30" t="s">
        <v>42</v>
      </c>
      <c r="D4" s="32">
        <v>0.14</v>
      </c>
      <c r="E4" s="33">
        <f>G4/100*14</f>
        <v>12915</v>
      </c>
      <c r="F4" s="34" t="s">
        <v>15</v>
      </c>
      <c r="G4" s="35">
        <v>92250.0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>
      <c r="A5" s="30" t="s">
        <v>23</v>
      </c>
      <c r="B5" s="33">
        <v>1500.0</v>
      </c>
      <c r="C5" s="30" t="s">
        <v>43</v>
      </c>
      <c r="D5" s="32">
        <v>0.25</v>
      </c>
      <c r="E5" s="33">
        <f>G5/100*25</f>
        <v>10535</v>
      </c>
      <c r="F5" s="34" t="s">
        <v>17</v>
      </c>
      <c r="G5" s="35">
        <v>42140.0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>
      <c r="A6" s="30" t="s">
        <v>24</v>
      </c>
      <c r="B6" s="33">
        <v>1500.0</v>
      </c>
      <c r="C6" s="30" t="s">
        <v>44</v>
      </c>
      <c r="D6" s="32">
        <v>0.012</v>
      </c>
      <c r="E6" s="33">
        <v>13216.0</v>
      </c>
      <c r="F6" s="34" t="s">
        <v>45</v>
      </c>
      <c r="G6" s="35">
        <v>947900.0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30" t="s">
        <v>25</v>
      </c>
      <c r="B7" s="33">
        <v>3407.0</v>
      </c>
      <c r="C7" s="30" t="s">
        <v>46</v>
      </c>
      <c r="D7" s="32">
        <v>0.1</v>
      </c>
      <c r="E7" s="33">
        <f>G9/100*10</f>
        <v>110138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30" t="s">
        <v>26</v>
      </c>
      <c r="B8" s="33">
        <v>1500.0</v>
      </c>
      <c r="C8" s="30" t="s">
        <v>53</v>
      </c>
      <c r="D8" s="32">
        <v>0.16</v>
      </c>
      <c r="E8" s="33">
        <v>176220.0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36" t="s">
        <v>48</v>
      </c>
      <c r="B9" s="37">
        <f>SUM(B3:B8)</f>
        <v>83907</v>
      </c>
      <c r="C9" s="36" t="s">
        <v>49</v>
      </c>
      <c r="D9" s="38"/>
      <c r="E9" s="39">
        <f>SUM(E3:E8)</f>
        <v>673747</v>
      </c>
      <c r="F9" s="36" t="s">
        <v>50</v>
      </c>
      <c r="G9" s="37">
        <f>SUM(G3:G8)</f>
        <v>1101380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>
      <c r="A10" s="40" t="s">
        <v>51</v>
      </c>
      <c r="B10" s="3"/>
      <c r="C10" s="3"/>
      <c r="D10" s="3"/>
      <c r="E10" s="3"/>
      <c r="F10" s="4"/>
      <c r="G10" s="41">
        <f>G9-E9-B9</f>
        <v>343726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>
      <c r="A12" s="24" t="s">
        <v>52</v>
      </c>
      <c r="B12" s="3"/>
      <c r="C12" s="3"/>
      <c r="D12" s="3"/>
      <c r="E12" s="3"/>
      <c r="F12" s="3"/>
      <c r="G12" s="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>
      <c r="A13" s="27" t="s">
        <v>37</v>
      </c>
      <c r="B13" s="4"/>
      <c r="C13" s="28" t="s">
        <v>38</v>
      </c>
      <c r="D13" s="4"/>
      <c r="E13" s="29" t="s">
        <v>39</v>
      </c>
      <c r="F13" s="28" t="s">
        <v>40</v>
      </c>
      <c r="G13" s="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>
      <c r="A14" s="30" t="s">
        <v>21</v>
      </c>
      <c r="B14" s="31">
        <v>75000.0</v>
      </c>
      <c r="C14" s="30" t="s">
        <v>41</v>
      </c>
      <c r="D14" s="32">
        <v>0.37</v>
      </c>
      <c r="E14" s="33">
        <f>G17/100*37</f>
        <v>351981</v>
      </c>
      <c r="F14" s="34" t="s">
        <v>16</v>
      </c>
      <c r="G14" s="35">
        <v>25300.0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>
      <c r="A15" s="30" t="s">
        <v>22</v>
      </c>
      <c r="B15" s="33">
        <v>1000.0</v>
      </c>
      <c r="C15" s="30" t="s">
        <v>42</v>
      </c>
      <c r="D15" s="32">
        <v>0.14</v>
      </c>
      <c r="E15" s="33">
        <f>G15/100*14</f>
        <v>13034</v>
      </c>
      <c r="F15" s="34" t="s">
        <v>15</v>
      </c>
      <c r="G15" s="35">
        <v>93100.0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>
      <c r="A16" s="30" t="s">
        <v>23</v>
      </c>
      <c r="B16" s="33">
        <v>1500.0</v>
      </c>
      <c r="C16" s="30" t="s">
        <v>43</v>
      </c>
      <c r="D16" s="32">
        <v>0.25</v>
      </c>
      <c r="E16" s="33">
        <f>G16/100*25</f>
        <v>8312.5</v>
      </c>
      <c r="F16" s="34" t="s">
        <v>17</v>
      </c>
      <c r="G16" s="35">
        <v>33250.0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>
      <c r="A17" s="30" t="s">
        <v>24</v>
      </c>
      <c r="B17" s="33">
        <v>1500.0</v>
      </c>
      <c r="C17" s="30" t="s">
        <v>44</v>
      </c>
      <c r="D17" s="32">
        <v>0.012</v>
      </c>
      <c r="E17" s="33">
        <v>13216.0</v>
      </c>
      <c r="F17" s="34" t="s">
        <v>45</v>
      </c>
      <c r="G17" s="35">
        <v>951300.0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>
      <c r="A18" s="30" t="s">
        <v>25</v>
      </c>
      <c r="B18" s="33">
        <v>3407.0</v>
      </c>
      <c r="C18" s="30" t="s">
        <v>46</v>
      </c>
      <c r="D18" s="32">
        <v>0.1</v>
      </c>
      <c r="E18" s="33">
        <f>G20/100*10</f>
        <v>110295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>
      <c r="A19" s="30" t="s">
        <v>26</v>
      </c>
      <c r="B19" s="33">
        <v>1500.0</v>
      </c>
      <c r="C19" s="30" t="s">
        <v>53</v>
      </c>
      <c r="D19" s="32">
        <v>0.16</v>
      </c>
      <c r="E19" s="33">
        <v>176472.0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>
      <c r="A20" s="36" t="s">
        <v>48</v>
      </c>
      <c r="B20" s="37">
        <f>SUM(B14:B19)</f>
        <v>83907</v>
      </c>
      <c r="C20" s="36" t="s">
        <v>49</v>
      </c>
      <c r="D20" s="38"/>
      <c r="E20" s="39">
        <f>SUM(E14:E19)</f>
        <v>673310.5</v>
      </c>
      <c r="F20" s="36" t="s">
        <v>50</v>
      </c>
      <c r="G20" s="37">
        <f>SUM(G14:G19)</f>
        <v>1102950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>
      <c r="A21" s="40" t="s">
        <v>51</v>
      </c>
      <c r="B21" s="3"/>
      <c r="C21" s="3"/>
      <c r="D21" s="3"/>
      <c r="E21" s="3"/>
      <c r="F21" s="4"/>
      <c r="G21" s="41">
        <f>G20-E20-B20</f>
        <v>345732.5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>
      <c r="A23" s="24" t="s">
        <v>52</v>
      </c>
      <c r="B23" s="3"/>
      <c r="C23" s="3"/>
      <c r="D23" s="3"/>
      <c r="E23" s="3"/>
      <c r="F23" s="3"/>
      <c r="G23" s="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>
      <c r="A24" s="27" t="s">
        <v>37</v>
      </c>
      <c r="B24" s="4"/>
      <c r="C24" s="28" t="s">
        <v>38</v>
      </c>
      <c r="D24" s="4"/>
      <c r="E24" s="29" t="s">
        <v>39</v>
      </c>
      <c r="F24" s="28" t="s">
        <v>40</v>
      </c>
      <c r="G24" s="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>
      <c r="A25" s="30" t="s">
        <v>21</v>
      </c>
      <c r="B25" s="31">
        <v>75000.0</v>
      </c>
      <c r="C25" s="30" t="s">
        <v>41</v>
      </c>
      <c r="D25" s="32">
        <v>0.37</v>
      </c>
      <c r="E25" s="33">
        <f>G28/100*37</f>
        <v>391571</v>
      </c>
      <c r="F25" s="34" t="s">
        <v>16</v>
      </c>
      <c r="G25" s="35">
        <v>22690.0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>
      <c r="A26" s="30" t="s">
        <v>22</v>
      </c>
      <c r="B26" s="33">
        <v>1000.0</v>
      </c>
      <c r="C26" s="30" t="s">
        <v>42</v>
      </c>
      <c r="D26" s="32">
        <v>0.14</v>
      </c>
      <c r="E26" s="33">
        <f>G26/100*14</f>
        <v>14189</v>
      </c>
      <c r="F26" s="34" t="s">
        <v>15</v>
      </c>
      <c r="G26" s="35">
        <v>101350.0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>
      <c r="A27" s="30" t="s">
        <v>23</v>
      </c>
      <c r="B27" s="33">
        <v>1500.0</v>
      </c>
      <c r="C27" s="30" t="s">
        <v>43</v>
      </c>
      <c r="D27" s="32">
        <v>0.25</v>
      </c>
      <c r="E27" s="33">
        <f>G27/100*25</f>
        <v>9350</v>
      </c>
      <c r="F27" s="34" t="s">
        <v>17</v>
      </c>
      <c r="G27" s="35">
        <v>37400.0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>
      <c r="A28" s="30" t="s">
        <v>24</v>
      </c>
      <c r="B28" s="33">
        <v>1500.0</v>
      </c>
      <c r="C28" s="30" t="s">
        <v>44</v>
      </c>
      <c r="D28" s="32">
        <v>0.012</v>
      </c>
      <c r="E28" s="33">
        <v>13216.0</v>
      </c>
      <c r="F28" s="34" t="s">
        <v>45</v>
      </c>
      <c r="G28" s="35">
        <v>1058300.0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>
      <c r="A29" s="30" t="s">
        <v>25</v>
      </c>
      <c r="B29" s="33">
        <v>3407.0</v>
      </c>
      <c r="C29" s="30" t="s">
        <v>46</v>
      </c>
      <c r="D29" s="32">
        <v>0.1</v>
      </c>
      <c r="E29" s="33">
        <f>G31/100*10</f>
        <v>121974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>
      <c r="A30" s="30" t="s">
        <v>26</v>
      </c>
      <c r="B30" s="33">
        <v>1500.0</v>
      </c>
      <c r="C30" s="30" t="s">
        <v>53</v>
      </c>
      <c r="D30" s="32">
        <v>0.16</v>
      </c>
      <c r="E30" s="33">
        <v>195158.0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>
      <c r="A31" s="36" t="s">
        <v>48</v>
      </c>
      <c r="B31" s="37">
        <f>SUM(B25:B30)</f>
        <v>83907</v>
      </c>
      <c r="C31" s="36" t="s">
        <v>49</v>
      </c>
      <c r="D31" s="38"/>
      <c r="E31" s="39">
        <f>SUM(E25:E30)</f>
        <v>745458</v>
      </c>
      <c r="F31" s="36" t="s">
        <v>50</v>
      </c>
      <c r="G31" s="37">
        <f>SUM(G25:G30)</f>
        <v>1219740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>
      <c r="A32" s="40" t="s">
        <v>51</v>
      </c>
      <c r="B32" s="3"/>
      <c r="C32" s="3"/>
      <c r="D32" s="3"/>
      <c r="E32" s="3"/>
      <c r="F32" s="4"/>
      <c r="G32" s="41">
        <f>G31-E31-B31</f>
        <v>390375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</sheetData>
  <mergeCells count="15">
    <mergeCell ref="C13:D13"/>
    <mergeCell ref="F13:G13"/>
    <mergeCell ref="A21:F21"/>
    <mergeCell ref="A23:G23"/>
    <mergeCell ref="A24:B24"/>
    <mergeCell ref="C24:D24"/>
    <mergeCell ref="F24:G24"/>
    <mergeCell ref="A32:F32"/>
    <mergeCell ref="A1:G1"/>
    <mergeCell ref="A2:B2"/>
    <mergeCell ref="C2:D2"/>
    <mergeCell ref="F2:G2"/>
    <mergeCell ref="A10:F10"/>
    <mergeCell ref="A12:G12"/>
    <mergeCell ref="A13:B1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75"/>
    <col customWidth="1" min="2" max="2" width="11.88"/>
    <col customWidth="1" min="3" max="3" width="53.63"/>
    <col customWidth="1" min="4" max="4" width="7.38"/>
    <col customWidth="1" min="5" max="5" width="12.38"/>
    <col customWidth="1" min="6" max="6" width="22.0"/>
    <col hidden="1" min="8" max="27" width="12.63"/>
  </cols>
  <sheetData>
    <row r="1">
      <c r="A1" s="24" t="s">
        <v>54</v>
      </c>
      <c r="B1" s="3"/>
      <c r="C1" s="3"/>
      <c r="D1" s="3"/>
      <c r="E1" s="3"/>
      <c r="F1" s="3"/>
      <c r="G1" s="3"/>
      <c r="H1" s="25"/>
      <c r="I1" s="25"/>
      <c r="J1" s="25"/>
      <c r="K1" s="25"/>
      <c r="L1" s="25"/>
      <c r="M1" s="25"/>
      <c r="N1" s="25"/>
      <c r="O1" s="26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>
      <c r="A2" s="27" t="s">
        <v>37</v>
      </c>
      <c r="B2" s="4"/>
      <c r="C2" s="28" t="s">
        <v>38</v>
      </c>
      <c r="D2" s="4"/>
      <c r="E2" s="29" t="s">
        <v>39</v>
      </c>
      <c r="F2" s="28" t="s">
        <v>40</v>
      </c>
      <c r="G2" s="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>
      <c r="A3" s="30" t="s">
        <v>21</v>
      </c>
      <c r="B3" s="31">
        <v>126000.0</v>
      </c>
      <c r="C3" s="30" t="s">
        <v>41</v>
      </c>
      <c r="D3" s="32">
        <v>0.37</v>
      </c>
      <c r="E3" s="33">
        <f>G6/100*37</f>
        <v>225903.5</v>
      </c>
      <c r="F3" s="34" t="s">
        <v>16</v>
      </c>
      <c r="G3" s="35">
        <v>6250.0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>
      <c r="A4" s="30" t="s">
        <v>22</v>
      </c>
      <c r="B4" s="33">
        <v>1000.0</v>
      </c>
      <c r="C4" s="30" t="s">
        <v>42</v>
      </c>
      <c r="D4" s="32">
        <v>0.14</v>
      </c>
      <c r="E4" s="33">
        <f>G4/100*14</f>
        <v>14140</v>
      </c>
      <c r="F4" s="34" t="s">
        <v>15</v>
      </c>
      <c r="G4" s="35">
        <v>101000.0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>
      <c r="A5" s="30" t="s">
        <v>23</v>
      </c>
      <c r="B5" s="33">
        <v>1500.0</v>
      </c>
      <c r="C5" s="30" t="s">
        <v>43</v>
      </c>
      <c r="D5" s="32">
        <v>0.25</v>
      </c>
      <c r="E5" s="33">
        <f>G5/100*25</f>
        <v>43334.5</v>
      </c>
      <c r="F5" s="34" t="s">
        <v>17</v>
      </c>
      <c r="G5" s="35">
        <v>173338.0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>
      <c r="A6" s="30" t="s">
        <v>24</v>
      </c>
      <c r="B6" s="33">
        <v>1500.0</v>
      </c>
      <c r="C6" s="30" t="s">
        <v>44</v>
      </c>
      <c r="D6" s="32">
        <v>0.012</v>
      </c>
      <c r="E6" s="33">
        <v>10693.0</v>
      </c>
      <c r="F6" s="34" t="s">
        <v>45</v>
      </c>
      <c r="G6" s="35">
        <v>610550.0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>
      <c r="A7" s="30" t="s">
        <v>25</v>
      </c>
      <c r="B7" s="33">
        <v>3407.0</v>
      </c>
      <c r="C7" s="30" t="s">
        <v>46</v>
      </c>
      <c r="D7" s="32">
        <v>0.1</v>
      </c>
      <c r="E7" s="33">
        <f>G9/100*10</f>
        <v>89113.8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>
      <c r="A8" s="30" t="s">
        <v>26</v>
      </c>
      <c r="B8" s="33">
        <v>1500.0</v>
      </c>
      <c r="C8" s="30" t="s">
        <v>53</v>
      </c>
      <c r="D8" s="32">
        <v>0.16</v>
      </c>
      <c r="E8" s="33">
        <v>142582.0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>
      <c r="A9" s="36" t="s">
        <v>48</v>
      </c>
      <c r="B9" s="37">
        <f>SUM(B3:B8)</f>
        <v>134907</v>
      </c>
      <c r="C9" s="36" t="s">
        <v>49</v>
      </c>
      <c r="D9" s="38"/>
      <c r="E9" s="39">
        <f>SUM(E3:E8)</f>
        <v>525766.8</v>
      </c>
      <c r="F9" s="36" t="s">
        <v>50</v>
      </c>
      <c r="G9" s="37">
        <f>SUM(G3:G8)</f>
        <v>891138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>
      <c r="A10" s="40" t="s">
        <v>51</v>
      </c>
      <c r="B10" s="3"/>
      <c r="C10" s="3"/>
      <c r="D10" s="3"/>
      <c r="E10" s="3"/>
      <c r="F10" s="4"/>
      <c r="G10" s="41">
        <f>G9-E9-B9</f>
        <v>230464.2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>
      <c r="A12" s="24" t="s">
        <v>54</v>
      </c>
      <c r="B12" s="3"/>
      <c r="C12" s="3"/>
      <c r="D12" s="3"/>
      <c r="E12" s="3"/>
      <c r="F12" s="3"/>
      <c r="G12" s="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>
      <c r="A13" s="27" t="s">
        <v>37</v>
      </c>
      <c r="B13" s="4"/>
      <c r="C13" s="28" t="s">
        <v>38</v>
      </c>
      <c r="D13" s="4"/>
      <c r="E13" s="29" t="s">
        <v>39</v>
      </c>
      <c r="F13" s="28" t="s">
        <v>40</v>
      </c>
      <c r="G13" s="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>
      <c r="A14" s="30" t="s">
        <v>21</v>
      </c>
      <c r="B14" s="31">
        <v>126000.0</v>
      </c>
      <c r="C14" s="30" t="s">
        <v>41</v>
      </c>
      <c r="D14" s="32">
        <v>0.37</v>
      </c>
      <c r="E14" s="33">
        <f>G17/100*37</f>
        <v>193713.5</v>
      </c>
      <c r="F14" s="34" t="s">
        <v>16</v>
      </c>
      <c r="G14" s="35">
        <v>8550.0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>
      <c r="A15" s="30" t="s">
        <v>22</v>
      </c>
      <c r="B15" s="33">
        <v>1000.0</v>
      </c>
      <c r="C15" s="30" t="s">
        <v>42</v>
      </c>
      <c r="D15" s="32">
        <v>0.14</v>
      </c>
      <c r="E15" s="33">
        <f>G15/100*14</f>
        <v>18561.2</v>
      </c>
      <c r="F15" s="34" t="s">
        <v>15</v>
      </c>
      <c r="G15" s="35">
        <v>132580.0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>
      <c r="A16" s="30" t="s">
        <v>23</v>
      </c>
      <c r="B16" s="33">
        <v>1500.0</v>
      </c>
      <c r="C16" s="30" t="s">
        <v>43</v>
      </c>
      <c r="D16" s="32">
        <v>0.25</v>
      </c>
      <c r="E16" s="33">
        <f>G16/100*25</f>
        <v>53812.75</v>
      </c>
      <c r="F16" s="34" t="s">
        <v>17</v>
      </c>
      <c r="G16" s="35">
        <v>215251.0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>
      <c r="A17" s="30" t="s">
        <v>24</v>
      </c>
      <c r="B17" s="33">
        <v>1500.0</v>
      </c>
      <c r="C17" s="30" t="s">
        <v>44</v>
      </c>
      <c r="D17" s="32">
        <v>0.012</v>
      </c>
      <c r="E17" s="33">
        <v>10693.0</v>
      </c>
      <c r="F17" s="34" t="s">
        <v>45</v>
      </c>
      <c r="G17" s="35">
        <v>523550.0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>
      <c r="A18" s="30" t="s">
        <v>25</v>
      </c>
      <c r="B18" s="33">
        <v>3407.0</v>
      </c>
      <c r="C18" s="30" t="s">
        <v>46</v>
      </c>
      <c r="D18" s="32">
        <v>0.1</v>
      </c>
      <c r="E18" s="33">
        <f>G20/100*10</f>
        <v>87993.1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>
      <c r="A19" s="30" t="s">
        <v>26</v>
      </c>
      <c r="B19" s="33">
        <v>1500.0</v>
      </c>
      <c r="C19" s="30" t="s">
        <v>53</v>
      </c>
      <c r="D19" s="32">
        <v>0.16</v>
      </c>
      <c r="E19" s="33">
        <v>140788.0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>
      <c r="A20" s="36" t="s">
        <v>48</v>
      </c>
      <c r="B20" s="37">
        <f>SUM(B14:B19)</f>
        <v>134907</v>
      </c>
      <c r="C20" s="36" t="s">
        <v>49</v>
      </c>
      <c r="D20" s="38"/>
      <c r="E20" s="39">
        <f>SUM(E14:E19)</f>
        <v>505561.55</v>
      </c>
      <c r="F20" s="36" t="s">
        <v>50</v>
      </c>
      <c r="G20" s="37">
        <f>SUM(G14:G19)</f>
        <v>879931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>
      <c r="A21" s="40" t="s">
        <v>51</v>
      </c>
      <c r="B21" s="3"/>
      <c r="C21" s="3"/>
      <c r="D21" s="3"/>
      <c r="E21" s="3"/>
      <c r="F21" s="4"/>
      <c r="G21" s="41">
        <f>G20-E20-B20</f>
        <v>239462.45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>
      <c r="A23" s="24" t="s">
        <v>54</v>
      </c>
      <c r="B23" s="3"/>
      <c r="C23" s="3"/>
      <c r="D23" s="3"/>
      <c r="E23" s="3"/>
      <c r="F23" s="3"/>
      <c r="G23" s="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>
      <c r="A24" s="27" t="s">
        <v>37</v>
      </c>
      <c r="B24" s="4"/>
      <c r="C24" s="28" t="s">
        <v>38</v>
      </c>
      <c r="D24" s="4"/>
      <c r="E24" s="29" t="s">
        <v>39</v>
      </c>
      <c r="F24" s="28" t="s">
        <v>40</v>
      </c>
      <c r="G24" s="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>
      <c r="A25" s="30" t="s">
        <v>21</v>
      </c>
      <c r="B25" s="31">
        <v>126000.0</v>
      </c>
      <c r="C25" s="30" t="s">
        <v>41</v>
      </c>
      <c r="D25" s="32">
        <v>0.37</v>
      </c>
      <c r="E25" s="33">
        <f>G28/100*37</f>
        <v>272708.5</v>
      </c>
      <c r="F25" s="34" t="s">
        <v>16</v>
      </c>
      <c r="G25" s="35">
        <v>9540.0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>
      <c r="A26" s="30" t="s">
        <v>22</v>
      </c>
      <c r="B26" s="33">
        <v>1000.0</v>
      </c>
      <c r="C26" s="30" t="s">
        <v>42</v>
      </c>
      <c r="D26" s="32">
        <v>0.14</v>
      </c>
      <c r="E26" s="33">
        <f>G26/100*14</f>
        <v>18795</v>
      </c>
      <c r="F26" s="34" t="s">
        <v>15</v>
      </c>
      <c r="G26" s="35">
        <v>134250.0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>
      <c r="A27" s="30" t="s">
        <v>23</v>
      </c>
      <c r="B27" s="33">
        <v>1500.0</v>
      </c>
      <c r="C27" s="30" t="s">
        <v>43</v>
      </c>
      <c r="D27" s="32">
        <v>0.25</v>
      </c>
      <c r="E27" s="33">
        <f>G27/100*25</f>
        <v>47012.5</v>
      </c>
      <c r="F27" s="34" t="s">
        <v>17</v>
      </c>
      <c r="G27" s="35">
        <v>188050.0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>
      <c r="A28" s="30" t="s">
        <v>24</v>
      </c>
      <c r="B28" s="33">
        <v>1500.0</v>
      </c>
      <c r="C28" s="30" t="s">
        <v>44</v>
      </c>
      <c r="D28" s="32">
        <v>0.012</v>
      </c>
      <c r="E28" s="33">
        <v>10693.0</v>
      </c>
      <c r="F28" s="34" t="s">
        <v>45</v>
      </c>
      <c r="G28" s="35">
        <v>737050.0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>
      <c r="A29" s="30" t="s">
        <v>25</v>
      </c>
      <c r="B29" s="33">
        <v>3407.0</v>
      </c>
      <c r="C29" s="30" t="s">
        <v>46</v>
      </c>
      <c r="D29" s="32">
        <v>0.1</v>
      </c>
      <c r="E29" s="33">
        <f>G31/100*10</f>
        <v>106889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>
      <c r="A30" s="30" t="s">
        <v>26</v>
      </c>
      <c r="B30" s="33">
        <v>1500.0</v>
      </c>
      <c r="C30" s="30" t="s">
        <v>53</v>
      </c>
      <c r="D30" s="32">
        <v>0.16</v>
      </c>
      <c r="E30" s="33">
        <v>171022.0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>
      <c r="A31" s="36" t="s">
        <v>48</v>
      </c>
      <c r="B31" s="37">
        <f>SUM(B25:B30)</f>
        <v>134907</v>
      </c>
      <c r="C31" s="36" t="s">
        <v>49</v>
      </c>
      <c r="D31" s="38"/>
      <c r="E31" s="39">
        <f>SUM(E25:E30)</f>
        <v>627120</v>
      </c>
      <c r="F31" s="36" t="s">
        <v>50</v>
      </c>
      <c r="G31" s="37">
        <f>SUM(G25:G30)</f>
        <v>1068890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>
      <c r="A32" s="40" t="s">
        <v>51</v>
      </c>
      <c r="B32" s="3"/>
      <c r="C32" s="3"/>
      <c r="D32" s="3"/>
      <c r="E32" s="3"/>
      <c r="F32" s="4"/>
      <c r="G32" s="41">
        <f>G31-E31-B31</f>
        <v>306863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</sheetData>
  <mergeCells count="15">
    <mergeCell ref="C13:D13"/>
    <mergeCell ref="F13:G13"/>
    <mergeCell ref="A21:F21"/>
    <mergeCell ref="A23:G23"/>
    <mergeCell ref="A24:B24"/>
    <mergeCell ref="C24:D24"/>
    <mergeCell ref="F24:G24"/>
    <mergeCell ref="A32:F32"/>
    <mergeCell ref="A1:G1"/>
    <mergeCell ref="A2:B2"/>
    <mergeCell ref="C2:D2"/>
    <mergeCell ref="F2:G2"/>
    <mergeCell ref="A10:F10"/>
    <mergeCell ref="A12:G12"/>
    <mergeCell ref="A13:B13"/>
  </mergeCells>
  <drawing r:id="rId1"/>
</worksheet>
</file>